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HOENDERLOO.NL\foto's nieuwsberichten\2026\site maart 2026\"/>
    </mc:Choice>
  </mc:AlternateContent>
  <xr:revisionPtr revIDLastSave="0" documentId="8_{7699E3A8-0BA9-4A4B-9D4A-060F617CB264}" xr6:coauthVersionLast="47" xr6:coauthVersionMax="47" xr10:uidLastSave="{00000000-0000-0000-0000-000000000000}"/>
  <bookViews>
    <workbookView xWindow="-120" yWindow="-120" windowWidth="29040" windowHeight="15720" xr2:uid="{FAF5C6B4-AE6B-44F3-976D-C7969EA4FBE5}"/>
  </bookViews>
  <sheets>
    <sheet name="W&amp;V 2025" sheetId="3" r:id="rId1"/>
    <sheet name="Balans 2025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" l="1"/>
  <c r="B36" i="4"/>
  <c r="B31" i="4"/>
  <c r="B25" i="4"/>
  <c r="B19" i="4"/>
  <c r="B18" i="4"/>
  <c r="B17" i="4"/>
  <c r="B16" i="4"/>
  <c r="B15" i="4"/>
  <c r="B21" i="4" s="1"/>
  <c r="B26" i="4" s="1"/>
  <c r="B13" i="4"/>
  <c r="I48" i="3"/>
  <c r="G46" i="3"/>
  <c r="G47" i="3" s="1"/>
  <c r="E46" i="3"/>
  <c r="C46" i="3"/>
  <c r="C47" i="3" s="1"/>
  <c r="I44" i="3"/>
  <c r="I42" i="3"/>
  <c r="I41" i="3"/>
  <c r="I46" i="3" s="1"/>
  <c r="I47" i="3" s="1"/>
  <c r="I40" i="3"/>
  <c r="E40" i="3"/>
  <c r="I39" i="3"/>
  <c r="E39" i="3"/>
  <c r="I38" i="3"/>
  <c r="E38" i="3"/>
  <c r="G35" i="3"/>
  <c r="C35" i="3"/>
  <c r="I33" i="3"/>
  <c r="A33" i="3"/>
  <c r="I32" i="3"/>
  <c r="I31" i="3"/>
  <c r="A31" i="3"/>
  <c r="I30" i="3"/>
  <c r="A30" i="3"/>
  <c r="I29" i="3"/>
  <c r="A29" i="3"/>
  <c r="I28" i="3"/>
  <c r="A28" i="3"/>
  <c r="I27" i="3"/>
  <c r="A27" i="3"/>
  <c r="I26" i="3"/>
  <c r="A26" i="3"/>
  <c r="A25" i="3"/>
  <c r="I23" i="3"/>
  <c r="A23" i="3"/>
  <c r="I22" i="3"/>
  <c r="A22" i="3"/>
  <c r="A21" i="3"/>
  <c r="I19" i="3"/>
  <c r="A19" i="3"/>
  <c r="I18" i="3"/>
  <c r="E18" i="3"/>
  <c r="E35" i="3" s="1"/>
  <c r="A18" i="3"/>
  <c r="I17" i="3"/>
  <c r="A16" i="3"/>
  <c r="I14" i="3"/>
  <c r="A14" i="3"/>
  <c r="I13" i="3"/>
  <c r="A13" i="3"/>
  <c r="I12" i="3"/>
  <c r="A12" i="3"/>
  <c r="I11" i="3"/>
  <c r="A11" i="3"/>
  <c r="I10" i="3"/>
  <c r="I35" i="3" s="1"/>
  <c r="A10" i="3"/>
  <c r="A9" i="3"/>
  <c r="B43" i="4" l="1"/>
  <c r="E47" i="3"/>
</calcChain>
</file>

<file path=xl/sharedStrings.xml><?xml version="1.0" encoding="utf-8"?>
<sst xmlns="http://schemas.openxmlformats.org/spreadsheetml/2006/main" count="43" uniqueCount="41">
  <si>
    <t>Winst &amp; verliesrekening  Hoenderloo's Belang</t>
  </si>
  <si>
    <t>Lasten</t>
  </si>
  <si>
    <t>Begroting 2018</t>
  </si>
  <si>
    <t>Rekening 2018</t>
  </si>
  <si>
    <t>Begroting 2019</t>
  </si>
  <si>
    <t>afschrijving inventaris</t>
  </si>
  <si>
    <t>Totaal lasten</t>
  </si>
  <si>
    <t>Baten</t>
  </si>
  <si>
    <t>Subsidie Gemeente Apeldoorn</t>
  </si>
  <si>
    <t>verkoop vlaggen</t>
  </si>
  <si>
    <t>Donaties en overige inkomsten</t>
  </si>
  <si>
    <t>Totaal baten</t>
  </si>
  <si>
    <t>Resultaat</t>
  </si>
  <si>
    <t>Overgemaakt naar externe rekening HNI</t>
  </si>
  <si>
    <t>Niet definitief !!!</t>
  </si>
  <si>
    <t>Activa</t>
  </si>
  <si>
    <t>Inventaris</t>
  </si>
  <si>
    <t xml:space="preserve">Debiteuren </t>
  </si>
  <si>
    <t>Rabo Bank (rekening courant)</t>
  </si>
  <si>
    <t>Rabo Bank  Spaarrekening</t>
  </si>
  <si>
    <t>Rabo Bank  Beleggersrekening</t>
  </si>
  <si>
    <t>Rabo Bank  waarde beleggingen</t>
  </si>
  <si>
    <t>Totaal</t>
  </si>
  <si>
    <t>Passiva</t>
  </si>
  <si>
    <t>Eigen Vermogen</t>
  </si>
  <si>
    <t>algemene reserve</t>
  </si>
  <si>
    <t>Garantstelling museum De Kleine Arcke</t>
  </si>
  <si>
    <t>Garantstelling HNI</t>
  </si>
  <si>
    <t>Nog te besteden gelden:</t>
  </si>
  <si>
    <t>4-5 mei comité jubileum 2025</t>
  </si>
  <si>
    <t>Crediteuren</t>
  </si>
  <si>
    <t>Rekening 2025</t>
  </si>
  <si>
    <t>Overboeking restant subsidie 2023 en 2024 naar HNI</t>
  </si>
  <si>
    <t>Contributie 2025</t>
  </si>
  <si>
    <t>Rente spaarrekening</t>
  </si>
  <si>
    <t>ongerealiseerd en gerealiseerd resultaat beleggingen, inclusief rentes en dividenden</t>
  </si>
  <si>
    <t>Balans per 31 december 2025</t>
  </si>
  <si>
    <t>Bestemmingsreserve projecten 2026</t>
  </si>
  <si>
    <t>Overlopende kosten van subsidie 2025 naar 2026</t>
  </si>
  <si>
    <t>Reservering eigen bijdrage Dorpendeal</t>
  </si>
  <si>
    <t>subsidie De Kleine Arcke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</si>
</sst>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(&quot;€&quot;\ * #,##0.00_);_(&quot;€&quot;\ * \(#,##0.00\);_(&quot;€&quot;\ 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Courier"/>
      <family val="3"/>
    </font>
    <font>
      <b/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1"/>
      <color theme="1"/>
      <name val="Times New Roman"/>
      <family val="1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2" fontId="3" fillId="0" borderId="0" xfId="0" applyNumberFormat="1" applyFont="1"/>
    <xf numFmtId="164" fontId="3" fillId="0" borderId="0" xfId="1" applyNumberFormat="1" applyFont="1"/>
    <xf numFmtId="2" fontId="4" fillId="0" borderId="0" xfId="0" applyNumberFormat="1" applyFont="1"/>
    <xf numFmtId="164" fontId="4" fillId="0" borderId="0" xfId="1" applyNumberFormat="1" applyFont="1"/>
    <xf numFmtId="44" fontId="4" fillId="0" borderId="0" xfId="1" applyFont="1" applyBorder="1"/>
    <xf numFmtId="44" fontId="5" fillId="0" borderId="0" xfId="1" applyFont="1" applyFill="1" applyBorder="1" applyAlignment="1">
      <alignment horizontal="right"/>
    </xf>
    <xf numFmtId="165" fontId="4" fillId="0" borderId="0" xfId="0" applyNumberFormat="1" applyFont="1"/>
    <xf numFmtId="165" fontId="4" fillId="0" borderId="0" xfId="1" applyNumberFormat="1" applyFont="1" applyBorder="1"/>
    <xf numFmtId="0" fontId="4" fillId="2" borderId="0" xfId="0" applyFont="1" applyFill="1"/>
    <xf numFmtId="44" fontId="4" fillId="0" borderId="0" xfId="0" applyNumberFormat="1" applyFont="1"/>
    <xf numFmtId="44" fontId="6" fillId="0" borderId="0" xfId="0" applyNumberFormat="1" applyFont="1"/>
    <xf numFmtId="44" fontId="3" fillId="0" borderId="0" xfId="1" applyFont="1" applyBorder="1"/>
    <xf numFmtId="164" fontId="3" fillId="0" borderId="0" xfId="1" applyNumberFormat="1" applyFont="1" applyBorder="1"/>
    <xf numFmtId="164" fontId="7" fillId="0" borderId="0" xfId="1" applyNumberFormat="1" applyFont="1" applyBorder="1"/>
    <xf numFmtId="164" fontId="8" fillId="0" borderId="0" xfId="1" applyNumberFormat="1" applyFont="1" applyBorder="1"/>
    <xf numFmtId="44" fontId="3" fillId="0" borderId="0" xfId="0" applyNumberFormat="1" applyFont="1"/>
    <xf numFmtId="44" fontId="0" fillId="0" borderId="0" xfId="0" applyNumberFormat="1"/>
    <xf numFmtId="164" fontId="4" fillId="0" borderId="0" xfId="1" applyNumberFormat="1" applyFont="1" applyBorder="1"/>
    <xf numFmtId="6" fontId="4" fillId="0" borderId="0" xfId="0" applyNumberFormat="1" applyFont="1"/>
    <xf numFmtId="0" fontId="9" fillId="0" borderId="0" xfId="0" applyFont="1"/>
    <xf numFmtId="2" fontId="9" fillId="0" borderId="0" xfId="0" applyNumberFormat="1" applyFont="1"/>
    <xf numFmtId="0" fontId="10" fillId="0" borderId="0" xfId="0" applyFont="1"/>
    <xf numFmtId="164" fontId="9" fillId="0" borderId="0" xfId="1" applyNumberFormat="1" applyFont="1"/>
    <xf numFmtId="6" fontId="0" fillId="0" borderId="0" xfId="0" applyNumberFormat="1"/>
    <xf numFmtId="0" fontId="3" fillId="2" borderId="0" xfId="0" applyFont="1" applyFill="1"/>
    <xf numFmtId="0" fontId="11" fillId="0" borderId="0" xfId="0" applyFont="1"/>
    <xf numFmtId="0" fontId="0" fillId="2" borderId="0" xfId="0" applyFill="1"/>
    <xf numFmtId="0" fontId="12" fillId="0" borderId="0" xfId="0" applyFont="1"/>
    <xf numFmtId="16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/>
    <xf numFmtId="0" fontId="2" fillId="2" borderId="0" xfId="0" applyFont="1" applyFill="1"/>
    <xf numFmtId="0" fontId="13" fillId="0" borderId="0" xfId="0" applyFont="1"/>
    <xf numFmtId="0" fontId="4" fillId="0" borderId="0" xfId="0" applyFont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2324100</xdr:colOff>
      <xdr:row>5</xdr:row>
      <xdr:rowOff>16510</xdr:rowOff>
    </xdr:to>
    <xdr:pic>
      <xdr:nvPicPr>
        <xdr:cNvPr id="2" name="Afbeelding 1" descr="I:\Documenten\Dorpsraad\15580-Logo-Dorpsraad Hoenderloo-DEF.png">
          <a:extLst>
            <a:ext uri="{FF2B5EF4-FFF2-40B4-BE49-F238E27FC236}">
              <a16:creationId xmlns:a16="http://schemas.microsoft.com/office/drawing/2014/main" id="{80F9B573-D11C-46F9-BD2E-238C7C1B26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00" cy="937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1</xdr:row>
      <xdr:rowOff>47625</xdr:rowOff>
    </xdr:from>
    <xdr:to>
      <xdr:col>2</xdr:col>
      <xdr:colOff>0</xdr:colOff>
      <xdr:row>5</xdr:row>
      <xdr:rowOff>66675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0EC3652-BF7C-46DE-BC67-5307C5A69BB8}"/>
            </a:ext>
          </a:extLst>
        </xdr:cNvPr>
        <xdr:cNvSpPr txBox="1">
          <a:spLocks noChangeArrowheads="1"/>
        </xdr:cNvSpPr>
      </xdr:nvSpPr>
      <xdr:spPr bwMode="auto">
        <a:xfrm>
          <a:off x="1371601" y="225425"/>
          <a:ext cx="4400549" cy="7302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nl-NL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endParaRPr lang="nl-NL" sz="20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l-NL" sz="20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0</xdr:col>
      <xdr:colOff>0</xdr:colOff>
      <xdr:row>1</xdr:row>
      <xdr:rowOff>0</xdr:rowOff>
    </xdr:from>
    <xdr:ext cx="2286000" cy="940435"/>
    <xdr:pic>
      <xdr:nvPicPr>
        <xdr:cNvPr id="3" name="Afbeelding 2" descr="I:\Documenten\Dorpsraad\15580-Logo-Dorpsraad Hoenderloo-DEF.png">
          <a:extLst>
            <a:ext uri="{FF2B5EF4-FFF2-40B4-BE49-F238E27FC236}">
              <a16:creationId xmlns:a16="http://schemas.microsoft.com/office/drawing/2014/main" id="{397D8FFF-2678-419F-B1D4-042B431366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800"/>
          <a:ext cx="2286000" cy="9404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ouweHoekstra\AppData\Local\Microsoft\Olk\Attachments\ooa-2434d58b-9c1b-4d67-adea-0658fd5f7202\0acb6a09c6e2e81f43c127c8b884bf2018a97f88e0c89a617a8a14dcbe236d45\Financien%20VHB%202025%20v3.xlsx" TargetMode="External"/><Relationship Id="rId1" Type="http://schemas.openxmlformats.org/officeDocument/2006/relationships/externalLinkPath" Target="/Users/DouweHoekstra/AppData/Local/Microsoft/Olk/Attachments/ooa-2434d58b-9c1b-4d67-adea-0658fd5f7202/0acb6a09c6e2e81f43c127c8b884bf2018a97f88e0c89a617a8a14dcbe236d45/Financien%20VHB%202025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HB"/>
      <sheetName val="Fair"/>
      <sheetName val="Spaar"/>
      <sheetName val="Belegging"/>
      <sheetName val="begroting"/>
      <sheetName val="balans"/>
      <sheetName val="W&amp;V"/>
      <sheetName val="leeg"/>
      <sheetName val="leeg2"/>
      <sheetName val="Blad1"/>
    </sheetNames>
    <sheetDataSet>
      <sheetData sheetId="0">
        <row r="209">
          <cell r="AD209">
            <v>210</v>
          </cell>
          <cell r="AE209">
            <v>465</v>
          </cell>
          <cell r="AF209">
            <v>2037.5</v>
          </cell>
          <cell r="AG209">
            <v>715</v>
          </cell>
          <cell r="AH209">
            <v>19677</v>
          </cell>
        </row>
        <row r="217">
          <cell r="C217">
            <v>9907.6299999999901</v>
          </cell>
        </row>
        <row r="238">
          <cell r="C238">
            <v>140.86000000000001</v>
          </cell>
        </row>
        <row r="244">
          <cell r="C244">
            <v>23.59</v>
          </cell>
        </row>
        <row r="246">
          <cell r="C246">
            <v>-0.04</v>
          </cell>
        </row>
        <row r="252">
          <cell r="C252">
            <v>10504.62</v>
          </cell>
        </row>
        <row r="254">
          <cell r="C254">
            <v>154.62</v>
          </cell>
        </row>
        <row r="259">
          <cell r="C259">
            <v>20113.05</v>
          </cell>
        </row>
        <row r="265">
          <cell r="C265">
            <v>89807.03</v>
          </cell>
        </row>
      </sheetData>
      <sheetData sheetId="1"/>
      <sheetData sheetId="2"/>
      <sheetData sheetId="3">
        <row r="93">
          <cell r="D93">
            <v>12620.590000000004</v>
          </cell>
        </row>
      </sheetData>
      <sheetData sheetId="4">
        <row r="3">
          <cell r="A3" t="str">
            <v>Langlopende projecten</v>
          </cell>
        </row>
        <row r="4">
          <cell r="A4" t="str">
            <v>Fonds Welzijn ouderen en risicoreserve HNI</v>
          </cell>
          <cell r="F4">
            <v>980</v>
          </cell>
        </row>
        <row r="5">
          <cell r="A5" t="str">
            <v xml:space="preserve">Kosten project DHG-terrein </v>
          </cell>
          <cell r="F5">
            <v>0</v>
          </cell>
        </row>
        <row r="6">
          <cell r="A6" t="str">
            <v>Kosten project centrum Hoenderloo</v>
          </cell>
          <cell r="F6">
            <v>220</v>
          </cell>
        </row>
        <row r="7">
          <cell r="A7" t="str">
            <v>Project Deelen</v>
          </cell>
          <cell r="F7">
            <v>0</v>
          </cell>
        </row>
        <row r="8">
          <cell r="A8" t="str">
            <v>steun overige dorpsbelangen</v>
          </cell>
          <cell r="F8">
            <v>2856.39</v>
          </cell>
        </row>
        <row r="10">
          <cell r="A10" t="str">
            <v>Commissies</v>
          </cell>
        </row>
        <row r="12">
          <cell r="A12" t="str">
            <v>4-5 mei comité</v>
          </cell>
          <cell r="F12">
            <v>884.72</v>
          </cell>
        </row>
        <row r="13">
          <cell r="A13" t="str">
            <v>Extra viering bevrijding</v>
          </cell>
          <cell r="F13">
            <v>0</v>
          </cell>
          <cell r="G13">
            <v>3500</v>
          </cell>
        </row>
        <row r="15">
          <cell r="A15" t="str">
            <v>Dorpsverfraaiiing</v>
          </cell>
        </row>
        <row r="16">
          <cell r="A16" t="str">
            <v>Dorpsverfraaiing en Doedagen 2025</v>
          </cell>
          <cell r="F16">
            <v>3305</v>
          </cell>
        </row>
        <row r="17">
          <cell r="A17" t="str">
            <v>Vrijwilligervergoeding doedagen 2025</v>
          </cell>
          <cell r="F17">
            <v>1000</v>
          </cell>
        </row>
        <row r="19">
          <cell r="A19" t="str">
            <v>HB</v>
          </cell>
        </row>
        <row r="20">
          <cell r="A20" t="str">
            <v>incidentele huisvesting</v>
          </cell>
          <cell r="F20">
            <v>694.25</v>
          </cell>
        </row>
        <row r="21">
          <cell r="A21" t="str">
            <v>communicatiekosten</v>
          </cell>
          <cell r="F21">
            <v>3675.42</v>
          </cell>
        </row>
        <row r="22">
          <cell r="A22" t="str">
            <v>administratiekosten</v>
          </cell>
          <cell r="F22">
            <v>637.43999999999994</v>
          </cell>
        </row>
        <row r="23">
          <cell r="A23" t="str">
            <v>bankkosten</v>
          </cell>
          <cell r="F23">
            <v>532.52</v>
          </cell>
        </row>
        <row r="24">
          <cell r="A24" t="str">
            <v>vrijwilligersvergoeding</v>
          </cell>
          <cell r="F24">
            <v>352.2</v>
          </cell>
        </row>
        <row r="25">
          <cell r="A25" t="str">
            <v>kosten ter ondersteuning dorpscontactpersoon</v>
          </cell>
          <cell r="F25">
            <v>0</v>
          </cell>
        </row>
        <row r="26">
          <cell r="A26" t="str">
            <v>overig</v>
          </cell>
          <cell r="F26">
            <v>1416</v>
          </cell>
        </row>
      </sheetData>
      <sheetData sheetId="5"/>
      <sheetData sheetId="6">
        <row r="35">
          <cell r="I35">
            <v>26461.569999999989</v>
          </cell>
        </row>
        <row r="39">
          <cell r="I39">
            <v>19677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A77D-0942-4A6F-95F8-57DCEC42D4B5}">
  <dimension ref="A7:M54"/>
  <sheetViews>
    <sheetView tabSelected="1" topLeftCell="A39" workbookViewId="0">
      <selection activeCell="A49" sqref="A49:A57"/>
    </sheetView>
  </sheetViews>
  <sheetFormatPr defaultColWidth="8.85546875" defaultRowHeight="15" x14ac:dyDescent="0.25"/>
  <cols>
    <col min="1" max="1" width="40.5703125" customWidth="1"/>
    <col min="2" max="2" width="13" customWidth="1"/>
    <col min="3" max="3" width="13.140625" hidden="1" customWidth="1"/>
    <col min="4" max="4" width="10.140625" hidden="1" customWidth="1"/>
    <col min="5" max="5" width="13.42578125" style="1" hidden="1" customWidth="1"/>
    <col min="6" max="6" width="11.42578125" hidden="1" customWidth="1"/>
    <col min="7" max="7" width="13.140625" hidden="1" customWidth="1"/>
    <col min="9" max="9" width="12" style="2" customWidth="1"/>
    <col min="10" max="10" width="10.42578125" bestFit="1" customWidth="1"/>
    <col min="11" max="11" width="9.140625" customWidth="1"/>
  </cols>
  <sheetData>
    <row r="7" spans="1:10" x14ac:dyDescent="0.25">
      <c r="A7" s="3" t="s">
        <v>0</v>
      </c>
    </row>
    <row r="8" spans="1:10" ht="12.75" customHeight="1" x14ac:dyDescent="0.25">
      <c r="A8" s="4" t="s">
        <v>1</v>
      </c>
      <c r="B8" s="5"/>
      <c r="C8" s="4" t="s">
        <v>2</v>
      </c>
      <c r="D8" s="4"/>
      <c r="E8" s="4" t="s">
        <v>3</v>
      </c>
      <c r="F8" s="6"/>
      <c r="G8" s="7" t="s">
        <v>4</v>
      </c>
      <c r="H8" s="4"/>
      <c r="I8" s="8" t="s">
        <v>31</v>
      </c>
      <c r="J8" s="5"/>
    </row>
    <row r="9" spans="1:10" ht="12.75" customHeight="1" x14ac:dyDescent="0.25">
      <c r="A9" s="5" t="str">
        <f>[1]begroting!A3</f>
        <v>Langlopende projecten</v>
      </c>
      <c r="B9" s="5"/>
      <c r="C9" s="5"/>
      <c r="D9" s="5"/>
      <c r="E9" s="9"/>
      <c r="F9" s="5"/>
      <c r="G9" s="5"/>
      <c r="H9" s="5"/>
      <c r="I9" s="10"/>
      <c r="J9" s="5"/>
    </row>
    <row r="10" spans="1:10" ht="12.75" customHeight="1" x14ac:dyDescent="0.25">
      <c r="A10" s="5" t="str">
        <f>[1]begroting!A4</f>
        <v>Fonds Welzijn ouderen en risicoreserve HNI</v>
      </c>
      <c r="B10" s="5"/>
      <c r="C10" s="5"/>
      <c r="D10" s="5"/>
      <c r="E10" s="9"/>
      <c r="F10" s="5"/>
      <c r="G10" s="5"/>
      <c r="H10" s="5"/>
      <c r="I10" s="10">
        <f>[1]begroting!F4</f>
        <v>980</v>
      </c>
      <c r="J10" s="5"/>
    </row>
    <row r="11" spans="1:10" ht="12.75" customHeight="1" x14ac:dyDescent="0.25">
      <c r="A11" s="5" t="str">
        <f>[1]begroting!A5</f>
        <v xml:space="preserve">Kosten project DHG-terrein </v>
      </c>
      <c r="B11" s="5"/>
      <c r="C11" s="5"/>
      <c r="D11" s="5"/>
      <c r="E11" s="5"/>
      <c r="F11" s="5"/>
      <c r="G11" s="9"/>
      <c r="H11" s="5"/>
      <c r="I11" s="10">
        <f>[1]begroting!F5</f>
        <v>0</v>
      </c>
      <c r="J11" s="5"/>
    </row>
    <row r="12" spans="1:10" ht="12.75" customHeight="1" x14ac:dyDescent="0.25">
      <c r="A12" s="5" t="str">
        <f>[1]begroting!A6</f>
        <v>Kosten project centrum Hoenderloo</v>
      </c>
      <c r="B12" s="5"/>
      <c r="C12" s="11">
        <v>550</v>
      </c>
      <c r="D12" s="12"/>
      <c r="E12" s="11">
        <v>338.2</v>
      </c>
      <c r="F12" s="5"/>
      <c r="G12" s="11">
        <v>550</v>
      </c>
      <c r="H12" s="5"/>
      <c r="I12" s="10">
        <f>[1]begroting!F6</f>
        <v>220</v>
      </c>
      <c r="J12" s="5"/>
    </row>
    <row r="13" spans="1:10" ht="12.75" customHeight="1" x14ac:dyDescent="0.25">
      <c r="A13" s="5" t="str">
        <f>[1]begroting!A7</f>
        <v>Project Deelen</v>
      </c>
      <c r="B13" s="5"/>
      <c r="C13" s="11">
        <v>400</v>
      </c>
      <c r="D13" s="12"/>
      <c r="E13" s="11">
        <v>241.4</v>
      </c>
      <c r="F13" s="5"/>
      <c r="G13" s="11">
        <v>400</v>
      </c>
      <c r="H13" s="5"/>
      <c r="I13" s="10">
        <f>[1]begroting!F7</f>
        <v>0</v>
      </c>
      <c r="J13" s="5"/>
    </row>
    <row r="14" spans="1:10" ht="12.75" customHeight="1" x14ac:dyDescent="0.25">
      <c r="A14" s="5" t="str">
        <f>[1]begroting!A8</f>
        <v>steun overige dorpsbelangen</v>
      </c>
      <c r="B14" s="5"/>
      <c r="C14" s="11">
        <v>150</v>
      </c>
      <c r="D14" s="12"/>
      <c r="E14" s="11">
        <v>624.79</v>
      </c>
      <c r="F14" s="5"/>
      <c r="G14" s="11"/>
      <c r="H14" s="5"/>
      <c r="I14" s="10">
        <f>[1]begroting!F8</f>
        <v>2856.39</v>
      </c>
      <c r="J14" s="5"/>
    </row>
    <row r="15" spans="1:10" ht="12.75" customHeight="1" x14ac:dyDescent="0.25">
      <c r="A15" s="5"/>
      <c r="B15" s="5"/>
      <c r="C15" s="11"/>
      <c r="D15" s="12"/>
      <c r="E15" s="9"/>
      <c r="F15" s="5"/>
      <c r="G15" s="11"/>
      <c r="H15" s="5"/>
      <c r="I15" s="10"/>
      <c r="J15" s="5"/>
    </row>
    <row r="16" spans="1:10" ht="12.75" customHeight="1" x14ac:dyDescent="0.25">
      <c r="A16" s="5" t="str">
        <f>[1]begroting!A10</f>
        <v>Commissies</v>
      </c>
      <c r="B16" s="5"/>
      <c r="C16" s="11">
        <v>300</v>
      </c>
      <c r="D16" s="12"/>
      <c r="E16" s="13"/>
      <c r="F16" s="13"/>
      <c r="G16" s="14"/>
      <c r="H16" s="13"/>
      <c r="I16" s="10"/>
      <c r="J16" s="4"/>
    </row>
    <row r="17" spans="1:10" ht="12.75" customHeight="1" x14ac:dyDescent="0.25">
      <c r="A17" s="5" t="s">
        <v>32</v>
      </c>
      <c r="B17" s="5"/>
      <c r="C17" s="5"/>
      <c r="D17" s="5"/>
      <c r="E17" s="9"/>
      <c r="F17" s="5"/>
      <c r="G17" s="5"/>
      <c r="H17" s="5"/>
      <c r="I17" s="10">
        <f>[1]VHB!C217</f>
        <v>9907.6299999999901</v>
      </c>
      <c r="J17" s="5"/>
    </row>
    <row r="18" spans="1:10" ht="12.75" customHeight="1" x14ac:dyDescent="0.25">
      <c r="A18" s="5" t="str">
        <f>[1]begroting!A12</f>
        <v>4-5 mei comité</v>
      </c>
      <c r="B18" s="5"/>
      <c r="C18" s="11">
        <v>1000</v>
      </c>
      <c r="D18" s="12"/>
      <c r="E18" s="13">
        <f>907.56+75+35</f>
        <v>1017.56</v>
      </c>
      <c r="F18" s="13"/>
      <c r="G18" s="14">
        <v>1000</v>
      </c>
      <c r="H18" s="13"/>
      <c r="I18" s="10">
        <f>[1]begroting!F12</f>
        <v>884.72</v>
      </c>
      <c r="J18" s="5"/>
    </row>
    <row r="19" spans="1:10" ht="12.75" customHeight="1" x14ac:dyDescent="0.25">
      <c r="A19" s="5" t="str">
        <f>[1]begroting!A13</f>
        <v>Extra viering bevrijding</v>
      </c>
      <c r="B19" s="5"/>
      <c r="C19" s="11"/>
      <c r="D19" s="12"/>
      <c r="E19" s="13"/>
      <c r="F19" s="13"/>
      <c r="G19" s="14"/>
      <c r="H19" s="13"/>
      <c r="I19" s="10">
        <f>[1]begroting!F13</f>
        <v>0</v>
      </c>
      <c r="J19" s="5"/>
    </row>
    <row r="20" spans="1:10" ht="12.75" customHeight="1" x14ac:dyDescent="0.25">
      <c r="A20" s="5"/>
      <c r="B20" s="5"/>
      <c r="C20" s="11"/>
      <c r="D20" s="12"/>
      <c r="E20" s="9"/>
      <c r="F20" s="5"/>
      <c r="G20" s="11"/>
      <c r="H20" s="5"/>
      <c r="I20" s="10"/>
      <c r="J20" s="5"/>
    </row>
    <row r="21" spans="1:10" ht="12.75" customHeight="1" x14ac:dyDescent="0.25">
      <c r="A21" s="5" t="str">
        <f>[1]begroting!A15</f>
        <v>Dorpsverfraaiiing</v>
      </c>
      <c r="B21" s="5"/>
      <c r="C21" s="11">
        <v>5000</v>
      </c>
      <c r="D21" s="11"/>
      <c r="E21" s="13">
        <v>2581.81</v>
      </c>
      <c r="F21" s="5"/>
      <c r="G21" s="11">
        <v>5000</v>
      </c>
      <c r="H21" s="5"/>
      <c r="I21" s="10"/>
      <c r="J21" s="5"/>
    </row>
    <row r="22" spans="1:10" ht="12.75" customHeight="1" x14ac:dyDescent="0.25">
      <c r="A22" s="5" t="str">
        <f>[1]begroting!A16</f>
        <v>Dorpsverfraaiing en Doedagen 2025</v>
      </c>
      <c r="B22" s="5"/>
      <c r="C22" s="11"/>
      <c r="D22" s="12"/>
      <c r="E22" s="16">
        <v>4294.8500000000004</v>
      </c>
      <c r="F22" s="5"/>
      <c r="G22" s="11"/>
      <c r="H22" s="5"/>
      <c r="I22" s="10">
        <f>[1]begroting!F16</f>
        <v>3305</v>
      </c>
      <c r="J22" s="5"/>
    </row>
    <row r="23" spans="1:10" ht="12.75" customHeight="1" x14ac:dyDescent="0.25">
      <c r="A23" s="5" t="str">
        <f>[1]begroting!A17</f>
        <v>Vrijwilligervergoeding doedagen 2025</v>
      </c>
      <c r="B23" s="5"/>
      <c r="C23" s="5"/>
      <c r="D23" s="5"/>
      <c r="E23" s="9"/>
      <c r="F23" s="5"/>
      <c r="G23" s="5"/>
      <c r="H23" s="5"/>
      <c r="I23" s="10">
        <f>[1]begroting!F17</f>
        <v>1000</v>
      </c>
      <c r="J23" s="5"/>
    </row>
    <row r="24" spans="1:10" ht="12.75" customHeight="1" x14ac:dyDescent="0.25">
      <c r="A24" s="5"/>
      <c r="B24" s="5"/>
      <c r="C24" s="5"/>
      <c r="D24" s="5"/>
      <c r="E24" s="9"/>
      <c r="F24" s="5"/>
      <c r="G24" s="5"/>
      <c r="H24" s="5"/>
      <c r="I24" s="10"/>
      <c r="J24" s="5"/>
    </row>
    <row r="25" spans="1:10" ht="12.75" customHeight="1" x14ac:dyDescent="0.25">
      <c r="A25" s="5" t="str">
        <f>[1]begroting!A19</f>
        <v>HB</v>
      </c>
      <c r="B25" s="5"/>
      <c r="C25" s="5"/>
      <c r="D25" s="5"/>
      <c r="E25" s="9"/>
      <c r="F25" s="5"/>
      <c r="G25" s="5"/>
      <c r="H25" s="5"/>
      <c r="I25" s="10"/>
      <c r="J25" s="5"/>
    </row>
    <row r="26" spans="1:10" ht="12.75" customHeight="1" x14ac:dyDescent="0.25">
      <c r="A26" s="5" t="str">
        <f>[1]begroting!A20</f>
        <v>incidentele huisvesting</v>
      </c>
      <c r="B26" s="5"/>
      <c r="C26" s="5"/>
      <c r="D26" s="5"/>
      <c r="E26" s="9"/>
      <c r="F26" s="5"/>
      <c r="G26" s="5"/>
      <c r="H26" s="5"/>
      <c r="I26" s="10">
        <f>[1]begroting!F20</f>
        <v>694.25</v>
      </c>
      <c r="J26" s="5"/>
    </row>
    <row r="27" spans="1:10" ht="12.75" customHeight="1" x14ac:dyDescent="0.25">
      <c r="A27" s="5" t="str">
        <f>[1]begroting!A21</f>
        <v>communicatiekosten</v>
      </c>
      <c r="B27" s="5"/>
      <c r="C27" s="5"/>
      <c r="D27" s="5"/>
      <c r="E27" s="9"/>
      <c r="F27" s="5"/>
      <c r="G27" s="5"/>
      <c r="H27" s="5"/>
      <c r="I27" s="10">
        <f>[1]begroting!F21</f>
        <v>3675.42</v>
      </c>
      <c r="J27" s="5"/>
    </row>
    <row r="28" spans="1:10" ht="12.75" customHeight="1" x14ac:dyDescent="0.25">
      <c r="A28" s="5" t="str">
        <f>[1]begroting!A22</f>
        <v>administratiekosten</v>
      </c>
      <c r="B28" s="5"/>
      <c r="C28" s="5"/>
      <c r="D28" s="5"/>
      <c r="E28" s="9"/>
      <c r="F28" s="5"/>
      <c r="G28" s="5"/>
      <c r="H28" s="5"/>
      <c r="I28" s="10">
        <f>[1]begroting!F22</f>
        <v>637.43999999999994</v>
      </c>
      <c r="J28" s="5"/>
    </row>
    <row r="29" spans="1:10" ht="12.75" customHeight="1" x14ac:dyDescent="0.25">
      <c r="A29" s="5" t="str">
        <f>[1]begroting!A23</f>
        <v>bankkosten</v>
      </c>
      <c r="B29" s="5"/>
      <c r="C29" s="11"/>
      <c r="D29" s="11"/>
      <c r="E29" s="5"/>
      <c r="F29" s="5"/>
      <c r="G29" s="11"/>
      <c r="H29" s="4"/>
      <c r="I29" s="10">
        <f>[1]begroting!F23</f>
        <v>532.52</v>
      </c>
      <c r="J29" s="5"/>
    </row>
    <row r="30" spans="1:10" ht="12.75" customHeight="1" x14ac:dyDescent="0.25">
      <c r="A30" s="5" t="str">
        <f>[1]begroting!A24</f>
        <v>vrijwilligersvergoeding</v>
      </c>
      <c r="B30" s="5"/>
      <c r="C30" s="11"/>
      <c r="D30" s="11"/>
      <c r="E30" s="5"/>
      <c r="F30" s="5"/>
      <c r="G30" s="11"/>
      <c r="H30" s="4"/>
      <c r="I30" s="10">
        <f>[1]begroting!F24</f>
        <v>352.2</v>
      </c>
      <c r="J30" s="5"/>
    </row>
    <row r="31" spans="1:10" ht="12.75" customHeight="1" x14ac:dyDescent="0.25">
      <c r="A31" s="5" t="str">
        <f>[1]begroting!A25</f>
        <v>kosten ter ondersteuning dorpscontactpersoon</v>
      </c>
      <c r="B31" s="5"/>
      <c r="C31" s="11"/>
      <c r="D31" s="11"/>
      <c r="E31" s="5"/>
      <c r="F31" s="5"/>
      <c r="G31" s="11"/>
      <c r="H31" s="4"/>
      <c r="I31" s="10">
        <f>[1]begroting!F25</f>
        <v>0</v>
      </c>
      <c r="J31" s="5"/>
    </row>
    <row r="32" spans="1:10" ht="12.75" customHeight="1" x14ac:dyDescent="0.25">
      <c r="A32" s="5" t="s">
        <v>5</v>
      </c>
      <c r="B32" s="5"/>
      <c r="C32" s="11"/>
      <c r="D32" s="11"/>
      <c r="E32" s="5"/>
      <c r="F32" s="5"/>
      <c r="G32" s="11"/>
      <c r="H32" s="4"/>
      <c r="I32" s="10">
        <f>479/5*0</f>
        <v>0</v>
      </c>
      <c r="J32" s="5"/>
    </row>
    <row r="33" spans="1:13" ht="12.75" customHeight="1" x14ac:dyDescent="0.25">
      <c r="A33" s="5" t="str">
        <f>[1]begroting!A26</f>
        <v>overig</v>
      </c>
      <c r="B33" s="5"/>
      <c r="C33" s="5"/>
      <c r="D33" s="5"/>
      <c r="E33" s="9"/>
      <c r="F33" s="5"/>
      <c r="G33" s="5"/>
      <c r="H33" s="5"/>
      <c r="I33" s="10">
        <f>[1]begroting!F26</f>
        <v>1416</v>
      </c>
      <c r="J33" s="5"/>
    </row>
    <row r="34" spans="1:13" ht="12.75" customHeight="1" x14ac:dyDescent="0.25">
      <c r="A34" s="5"/>
      <c r="B34" s="5"/>
      <c r="C34" s="5"/>
      <c r="D34" s="5"/>
      <c r="E34" s="9"/>
      <c r="F34" s="5"/>
      <c r="G34" s="5"/>
      <c r="H34" s="5"/>
      <c r="I34" s="10"/>
      <c r="J34" s="5"/>
    </row>
    <row r="35" spans="1:13" ht="12.75" customHeight="1" x14ac:dyDescent="0.25">
      <c r="A35" s="4" t="s">
        <v>6</v>
      </c>
      <c r="B35" s="17"/>
      <c r="C35" s="18">
        <f>SUM(C12:C21)</f>
        <v>7400</v>
      </c>
      <c r="D35" s="12"/>
      <c r="E35" s="18">
        <f>SUM(E12:E22)</f>
        <v>9098.61</v>
      </c>
      <c r="F35" s="5"/>
      <c r="G35" s="18">
        <f>SUM(G12:G22)</f>
        <v>6950</v>
      </c>
      <c r="H35" s="5"/>
      <c r="I35" s="19">
        <f>SUM(I10:I33)</f>
        <v>26461.569999999989</v>
      </c>
      <c r="J35" s="5"/>
    </row>
    <row r="36" spans="1:13" ht="12.75" customHeight="1" x14ac:dyDescent="0.25">
      <c r="A36" s="4"/>
      <c r="B36" s="17"/>
      <c r="C36" s="18"/>
      <c r="D36" s="12"/>
      <c r="E36" s="18"/>
      <c r="F36" s="5"/>
      <c r="G36" s="18"/>
      <c r="H36" s="5"/>
      <c r="I36" s="19"/>
      <c r="J36" s="5"/>
    </row>
    <row r="37" spans="1:13" ht="12.75" customHeight="1" x14ac:dyDescent="0.25">
      <c r="A37" s="4" t="s">
        <v>7</v>
      </c>
      <c r="B37" s="5"/>
      <c r="C37" s="11"/>
      <c r="D37" s="11"/>
      <c r="E37" s="5"/>
      <c r="F37" s="5"/>
      <c r="G37" s="11"/>
      <c r="H37" s="5"/>
      <c r="I37" s="10"/>
      <c r="J37" s="16"/>
    </row>
    <row r="38" spans="1:13" ht="12.75" customHeight="1" x14ac:dyDescent="0.25">
      <c r="A38" s="5" t="s">
        <v>33</v>
      </c>
      <c r="B38" s="5"/>
      <c r="C38" s="11"/>
      <c r="D38" s="11"/>
      <c r="E38" s="13">
        <f>1600+2.5+2.5+10+10</f>
        <v>1625</v>
      </c>
      <c r="F38" s="5"/>
      <c r="G38" s="11">
        <v>5</v>
      </c>
      <c r="H38" s="5"/>
      <c r="I38" s="20">
        <f>[1]VHB!AF209-[1]VHB!AE209</f>
        <v>1572.5</v>
      </c>
      <c r="J38" s="5"/>
    </row>
    <row r="39" spans="1:13" ht="12.75" customHeight="1" x14ac:dyDescent="0.25">
      <c r="A39" s="5" t="s">
        <v>8</v>
      </c>
      <c r="B39" s="16"/>
      <c r="C39" s="11">
        <v>7554</v>
      </c>
      <c r="D39" s="11"/>
      <c r="E39" s="13">
        <f>1888.5*4</f>
        <v>7554</v>
      </c>
      <c r="F39" s="5"/>
      <c r="G39" s="11">
        <v>7708</v>
      </c>
      <c r="H39" s="5"/>
      <c r="I39" s="20">
        <f>[1]VHB!AH209</f>
        <v>19677</v>
      </c>
      <c r="J39" s="5"/>
    </row>
    <row r="40" spans="1:13" ht="12.75" customHeight="1" x14ac:dyDescent="0.25">
      <c r="A40" s="5" t="s">
        <v>9</v>
      </c>
      <c r="B40" s="16"/>
      <c r="C40" s="11"/>
      <c r="D40" s="11"/>
      <c r="E40" s="13">
        <f>30+60+130</f>
        <v>220</v>
      </c>
      <c r="F40" s="5"/>
      <c r="G40" s="11"/>
      <c r="H40" s="5"/>
      <c r="I40" s="20">
        <f>[1]VHB!AG209</f>
        <v>715</v>
      </c>
      <c r="J40" s="5"/>
    </row>
    <row r="41" spans="1:13" ht="12.75" customHeight="1" x14ac:dyDescent="0.25">
      <c r="A41" s="5" t="s">
        <v>10</v>
      </c>
      <c r="B41" s="16"/>
      <c r="C41" s="11"/>
      <c r="D41" s="11"/>
      <c r="E41" s="13"/>
      <c r="F41" s="5"/>
      <c r="G41" s="11"/>
      <c r="H41" s="5"/>
      <c r="I41" s="20">
        <f>[1]VHB!AD209</f>
        <v>210</v>
      </c>
      <c r="J41" s="5"/>
    </row>
    <row r="42" spans="1:13" ht="12.75" customHeight="1" x14ac:dyDescent="0.25">
      <c r="A42" s="5" t="s">
        <v>34</v>
      </c>
      <c r="B42" s="16"/>
      <c r="C42" s="11"/>
      <c r="D42" s="11"/>
      <c r="E42" s="13"/>
      <c r="F42" s="5"/>
      <c r="G42" s="11"/>
      <c r="H42" s="5"/>
      <c r="I42" s="20">
        <f>[1]VHB!C254+[1]VHB!C246</f>
        <v>154.58000000000001</v>
      </c>
      <c r="J42" s="5"/>
    </row>
    <row r="43" spans="1:13" ht="12.75" customHeight="1" x14ac:dyDescent="0.25">
      <c r="A43" s="41" t="s">
        <v>35</v>
      </c>
      <c r="B43" s="41"/>
      <c r="C43" s="5"/>
      <c r="D43" s="5"/>
      <c r="E43" s="9"/>
      <c r="F43" s="5"/>
      <c r="G43" s="5"/>
      <c r="H43" s="5"/>
      <c r="J43" s="5"/>
    </row>
    <row r="44" spans="1:13" ht="12.75" customHeight="1" x14ac:dyDescent="0.25">
      <c r="A44" s="41"/>
      <c r="B44" s="41"/>
      <c r="C44" s="5"/>
      <c r="D44" s="5"/>
      <c r="E44" s="9"/>
      <c r="F44" s="5"/>
      <c r="G44" s="5"/>
      <c r="H44" s="5"/>
      <c r="I44" s="20">
        <f>[1]Belegging!D93</f>
        <v>12620.590000000004</v>
      </c>
      <c r="J44" s="5"/>
    </row>
    <row r="45" spans="1:13" ht="12.75" customHeight="1" x14ac:dyDescent="0.25">
      <c r="A45" s="5"/>
      <c r="B45" s="5"/>
      <c r="C45" s="5"/>
      <c r="D45" s="5"/>
      <c r="E45" s="9"/>
      <c r="F45" s="5"/>
      <c r="G45" s="5"/>
      <c r="H45" s="5"/>
      <c r="I45" s="10"/>
      <c r="J45" s="5"/>
    </row>
    <row r="46" spans="1:13" ht="12.75" customHeight="1" x14ac:dyDescent="0.25">
      <c r="A46" s="4" t="s">
        <v>11</v>
      </c>
      <c r="B46" s="16"/>
      <c r="C46" s="11">
        <f>SUM(C39:C45)</f>
        <v>7554</v>
      </c>
      <c r="D46" s="11"/>
      <c r="E46" s="13">
        <f>SUM(E38:E45)</f>
        <v>9399</v>
      </c>
      <c r="F46" s="5"/>
      <c r="G46" s="18">
        <f>SUM(G38:G45)</f>
        <v>7713</v>
      </c>
      <c r="H46" s="5"/>
      <c r="I46" s="21">
        <f>SUM(I38:I45)</f>
        <v>34949.670000000006</v>
      </c>
      <c r="J46" s="22"/>
      <c r="K46" s="23"/>
    </row>
    <row r="47" spans="1:13" ht="12.75" customHeight="1" x14ac:dyDescent="0.25">
      <c r="A47" s="5" t="s">
        <v>12</v>
      </c>
      <c r="B47" s="5"/>
      <c r="C47" s="11">
        <f>C46-C35</f>
        <v>154</v>
      </c>
      <c r="D47" s="11"/>
      <c r="E47" s="11">
        <f>E46-E35</f>
        <v>300.38999999999942</v>
      </c>
      <c r="F47" s="5"/>
      <c r="G47" s="11">
        <f>G46-G35</f>
        <v>763</v>
      </c>
      <c r="H47" s="5"/>
      <c r="I47" s="24">
        <f>I46-I35</f>
        <v>8488.1000000000167</v>
      </c>
      <c r="J47" s="25"/>
    </row>
    <row r="48" spans="1:13" ht="12.75" customHeight="1" x14ac:dyDescent="0.25">
      <c r="A48" s="26" t="s">
        <v>13</v>
      </c>
      <c r="B48" s="26"/>
      <c r="C48" s="26"/>
      <c r="D48" s="26"/>
      <c r="E48" s="27"/>
      <c r="F48" s="26"/>
      <c r="G48" s="26"/>
      <c r="H48" s="28"/>
      <c r="I48" s="29">
        <f>-[1]leeg!K38</f>
        <v>0</v>
      </c>
      <c r="J48" s="5"/>
      <c r="M48" s="30"/>
    </row>
    <row r="49" spans="1:10" ht="12.75" customHeight="1" x14ac:dyDescent="0.25">
      <c r="A49" s="5"/>
      <c r="B49" s="5"/>
      <c r="C49" s="9"/>
      <c r="D49" s="5"/>
      <c r="E49" s="5"/>
      <c r="F49" s="5"/>
      <c r="G49" s="5"/>
      <c r="H49" s="5"/>
      <c r="I49" s="10"/>
      <c r="J49" s="5"/>
    </row>
    <row r="50" spans="1:10" ht="12.75" customHeight="1" x14ac:dyDescent="0.25">
      <c r="A50" s="31"/>
      <c r="B50" s="5"/>
      <c r="C50" s="5"/>
      <c r="D50" s="5"/>
      <c r="E50" s="9"/>
      <c r="F50" s="5"/>
      <c r="G50" s="5" t="s">
        <v>14</v>
      </c>
      <c r="H50" s="5"/>
      <c r="I50" s="10"/>
      <c r="J50" s="5"/>
    </row>
    <row r="51" spans="1:10" ht="12.75" customHeight="1" x14ac:dyDescent="0.25">
      <c r="A51" s="15"/>
      <c r="B51" s="5"/>
      <c r="C51" s="5"/>
      <c r="D51" s="5"/>
      <c r="E51" s="9"/>
      <c r="F51" s="5"/>
      <c r="G51" s="5"/>
      <c r="H51" s="5"/>
      <c r="I51" s="10"/>
      <c r="J51" s="5"/>
    </row>
    <row r="52" spans="1:10" x14ac:dyDescent="0.25">
      <c r="A52" s="32"/>
      <c r="B52" s="5"/>
      <c r="C52" s="5"/>
      <c r="D52" s="5"/>
      <c r="E52" s="9"/>
      <c r="F52" s="5"/>
      <c r="G52" s="5"/>
      <c r="H52" s="5"/>
      <c r="I52" s="10"/>
      <c r="J52" s="5"/>
    </row>
    <row r="53" spans="1:10" x14ac:dyDescent="0.25">
      <c r="A53" s="5"/>
      <c r="B53" s="5"/>
      <c r="C53" s="5"/>
      <c r="D53" s="5"/>
      <c r="E53" s="9"/>
      <c r="F53" s="5"/>
      <c r="G53" s="5"/>
      <c r="H53" s="5"/>
      <c r="I53" s="10"/>
      <c r="J53" s="5"/>
    </row>
    <row r="54" spans="1:10" x14ac:dyDescent="0.25">
      <c r="A54" s="33"/>
      <c r="B54" s="33"/>
    </row>
  </sheetData>
  <mergeCells count="1">
    <mergeCell ref="A43:B4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859-3418-4084-AE75-A785C768204E}">
  <dimension ref="A9:D51"/>
  <sheetViews>
    <sheetView topLeftCell="A16" workbookViewId="0">
      <selection activeCell="K40" sqref="K40"/>
    </sheetView>
  </sheetViews>
  <sheetFormatPr defaultRowHeight="14.25" customHeight="1" x14ac:dyDescent="0.25"/>
  <cols>
    <col min="1" max="1" width="67" customWidth="1"/>
    <col min="2" max="2" width="13.5703125" style="35" customWidth="1"/>
    <col min="3" max="3" width="12.140625" bestFit="1" customWidth="1"/>
    <col min="4" max="5" width="10.42578125" bestFit="1" customWidth="1"/>
  </cols>
  <sheetData>
    <row r="9" spans="1:4" ht="14.25" customHeight="1" x14ac:dyDescent="0.25">
      <c r="A9" s="34" t="s">
        <v>36</v>
      </c>
    </row>
    <row r="10" spans="1:4" ht="14.25" customHeight="1" x14ac:dyDescent="0.25">
      <c r="A10" s="34"/>
    </row>
    <row r="12" spans="1:4" ht="14.25" customHeight="1" x14ac:dyDescent="0.25">
      <c r="A12" s="36" t="s">
        <v>15</v>
      </c>
    </row>
    <row r="13" spans="1:4" ht="14.25" customHeight="1" x14ac:dyDescent="0.25">
      <c r="A13" t="s">
        <v>16</v>
      </c>
      <c r="B13" s="35">
        <f>479/5*0</f>
        <v>0</v>
      </c>
    </row>
    <row r="14" spans="1:4" ht="14.25" customHeight="1" x14ac:dyDescent="0.25">
      <c r="A14" t="s">
        <v>17</v>
      </c>
      <c r="B14" s="35">
        <v>0</v>
      </c>
      <c r="C14" s="23"/>
    </row>
    <row r="15" spans="1:4" ht="14.25" customHeight="1" x14ac:dyDescent="0.25">
      <c r="A15" s="37" t="s">
        <v>18</v>
      </c>
      <c r="B15" s="35">
        <f>[1]VHB!C238</f>
        <v>140.86000000000001</v>
      </c>
      <c r="D15" s="23"/>
    </row>
    <row r="16" spans="1:4" ht="14.25" customHeight="1" x14ac:dyDescent="0.25">
      <c r="A16" s="37" t="s">
        <v>18</v>
      </c>
      <c r="B16" s="35">
        <f>[1]VHB!C244</f>
        <v>23.59</v>
      </c>
      <c r="C16" s="23"/>
    </row>
    <row r="17" spans="1:4" ht="14.25" customHeight="1" x14ac:dyDescent="0.25">
      <c r="A17" s="37" t="s">
        <v>19</v>
      </c>
      <c r="B17" s="35">
        <f>[1]VHB!C252</f>
        <v>10504.62</v>
      </c>
      <c r="C17" s="23"/>
    </row>
    <row r="18" spans="1:4" ht="14.25" customHeight="1" x14ac:dyDescent="0.25">
      <c r="A18" s="37" t="s">
        <v>20</v>
      </c>
      <c r="B18" s="35">
        <f>[1]VHB!C259</f>
        <v>20113.05</v>
      </c>
      <c r="C18" s="23"/>
    </row>
    <row r="19" spans="1:4" ht="14.25" customHeight="1" x14ac:dyDescent="0.25">
      <c r="A19" s="37" t="s">
        <v>21</v>
      </c>
      <c r="B19" s="35">
        <f>[1]VHB!C265</f>
        <v>89807.03</v>
      </c>
    </row>
    <row r="21" spans="1:4" ht="14.25" customHeight="1" x14ac:dyDescent="0.25">
      <c r="A21" t="s">
        <v>22</v>
      </c>
      <c r="B21" s="35">
        <f>SUM(B13:B20)</f>
        <v>120589.15</v>
      </c>
      <c r="C21" s="23"/>
    </row>
    <row r="23" spans="1:4" ht="14.25" customHeight="1" x14ac:dyDescent="0.25">
      <c r="C23" s="23"/>
    </row>
    <row r="24" spans="1:4" ht="14.25" customHeight="1" x14ac:dyDescent="0.25">
      <c r="A24" s="3" t="s">
        <v>23</v>
      </c>
    </row>
    <row r="25" spans="1:4" ht="14.25" customHeight="1" x14ac:dyDescent="0.25">
      <c r="A25" t="s">
        <v>24</v>
      </c>
      <c r="B25" s="35">
        <f>3200</f>
        <v>3200</v>
      </c>
    </row>
    <row r="26" spans="1:4" ht="14.25" customHeight="1" x14ac:dyDescent="0.25">
      <c r="A26" t="s">
        <v>25</v>
      </c>
      <c r="B26" s="35">
        <f>B21-B25-SUM(B28:B42)</f>
        <v>83163.719999999987</v>
      </c>
      <c r="D26" s="23"/>
    </row>
    <row r="28" spans="1:4" ht="14.25" customHeight="1" x14ac:dyDescent="0.25">
      <c r="A28" t="s">
        <v>37</v>
      </c>
      <c r="B28" s="35">
        <v>10000</v>
      </c>
    </row>
    <row r="29" spans="1:4" ht="14.25" customHeight="1" x14ac:dyDescent="0.25">
      <c r="A29" t="s">
        <v>26</v>
      </c>
      <c r="B29" s="35">
        <v>2500</v>
      </c>
    </row>
    <row r="30" spans="1:4" ht="14.25" customHeight="1" x14ac:dyDescent="0.25">
      <c r="A30" t="s">
        <v>27</v>
      </c>
      <c r="B30" s="35">
        <v>3600</v>
      </c>
    </row>
    <row r="31" spans="1:4" ht="14.25" customHeight="1" x14ac:dyDescent="0.25">
      <c r="A31" t="s">
        <v>38</v>
      </c>
      <c r="B31" s="35">
        <f>'[1]W&amp;V'!I39-'[1]W&amp;V'!I35</f>
        <v>-6784.5699999999888</v>
      </c>
    </row>
    <row r="32" spans="1:4" ht="14.25" customHeight="1" x14ac:dyDescent="0.25">
      <c r="A32" s="38" t="s">
        <v>39</v>
      </c>
      <c r="B32" s="35">
        <v>20000</v>
      </c>
    </row>
    <row r="34" spans="1:3" ht="14.25" customHeight="1" x14ac:dyDescent="0.25">
      <c r="A34" s="38" t="s">
        <v>28</v>
      </c>
    </row>
    <row r="35" spans="1:3" ht="14.25" customHeight="1" x14ac:dyDescent="0.25">
      <c r="A35" s="38" t="s">
        <v>40</v>
      </c>
      <c r="B35" s="35">
        <v>1410</v>
      </c>
    </row>
    <row r="36" spans="1:3" ht="14.25" customHeight="1" x14ac:dyDescent="0.25">
      <c r="A36" s="38" t="s">
        <v>29</v>
      </c>
      <c r="B36" s="35">
        <f>[1]begroting!G13</f>
        <v>3500</v>
      </c>
    </row>
    <row r="37" spans="1:3" ht="14.25" customHeight="1" x14ac:dyDescent="0.25">
      <c r="A37" s="38"/>
    </row>
    <row r="38" spans="1:3" ht="14.25" customHeight="1" x14ac:dyDescent="0.25">
      <c r="A38" t="s">
        <v>30</v>
      </c>
      <c r="B38" s="35">
        <f>[1]begroting!G4</f>
        <v>0</v>
      </c>
    </row>
    <row r="39" spans="1:3" ht="14.25" customHeight="1" x14ac:dyDescent="0.25">
      <c r="A39" s="38"/>
    </row>
    <row r="41" spans="1:3" ht="14.25" customHeight="1" x14ac:dyDescent="0.25">
      <c r="C41" s="23"/>
    </row>
    <row r="43" spans="1:3" ht="14.25" customHeight="1" x14ac:dyDescent="0.25">
      <c r="A43" t="s">
        <v>22</v>
      </c>
      <c r="B43" s="35">
        <f>SUM(B25:B42)</f>
        <v>120589.15</v>
      </c>
    </row>
    <row r="44" spans="1:3" ht="14.25" customHeight="1" x14ac:dyDescent="0.25">
      <c r="C44" s="23"/>
    </row>
    <row r="45" spans="1:3" ht="14.25" customHeight="1" x14ac:dyDescent="0.25">
      <c r="C45" s="23"/>
    </row>
    <row r="46" spans="1:3" ht="14.25" customHeight="1" x14ac:dyDescent="0.25">
      <c r="A46" s="39"/>
    </row>
    <row r="47" spans="1:3" ht="14.25" customHeight="1" x14ac:dyDescent="0.25">
      <c r="A47" s="33"/>
    </row>
    <row r="48" spans="1:3" ht="14.25" customHeight="1" x14ac:dyDescent="0.25">
      <c r="A48" s="40"/>
    </row>
    <row r="51" spans="1:1" ht="14.25" customHeight="1" x14ac:dyDescent="0.25">
      <c r="A51" s="33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W&amp;V 2025</vt:lpstr>
      <vt:lpstr>Balans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Douwe Hoekstra</dc:creator>
  <cp:lastModifiedBy>HAJO Hoenderloo</cp:lastModifiedBy>
  <cp:lastPrinted>2026-03-05T09:18:44Z</cp:lastPrinted>
  <dcterms:created xsi:type="dcterms:W3CDTF">2026-02-05T15:40:01Z</dcterms:created>
  <dcterms:modified xsi:type="dcterms:W3CDTF">2026-03-05T09:20:34Z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cdd8-afe3-4e29-bb52-57437c393754_Enabled">
    <vt:lpwstr>true</vt:lpwstr>
  </property>
  <property fmtid="{D5CDD505-2E9C-101B-9397-08002B2CF9AE}" pid="3" name="MSIP_Label_b551cdd8-afe3-4e29-bb52-57437c393754_SetDate">
    <vt:lpwstr>2026-02-05T15:44:10Z</vt:lpwstr>
  </property>
  <property fmtid="{D5CDD505-2E9C-101B-9397-08002B2CF9AE}" pid="4" name="MSIP_Label_b551cdd8-afe3-4e29-bb52-57437c393754_Method">
    <vt:lpwstr>Standard</vt:lpwstr>
  </property>
  <property fmtid="{D5CDD505-2E9C-101B-9397-08002B2CF9AE}" pid="5" name="MSIP_Label_b551cdd8-afe3-4e29-bb52-57437c393754_Name">
    <vt:lpwstr>General</vt:lpwstr>
  </property>
  <property fmtid="{D5CDD505-2E9C-101B-9397-08002B2CF9AE}" pid="6" name="MSIP_Label_b551cdd8-afe3-4e29-bb52-57437c393754_SiteId">
    <vt:lpwstr>7e06af25-a9a0-4165-bd63-ceb9be5e2265</vt:lpwstr>
  </property>
  <property fmtid="{D5CDD505-2E9C-101B-9397-08002B2CF9AE}" pid="7" name="MSIP_Label_b551cdd8-afe3-4e29-bb52-57437c393754_ActionId">
    <vt:lpwstr>e2c8c5ff-d54f-44cf-be5b-c40b3f68effa</vt:lpwstr>
  </property>
  <property fmtid="{D5CDD505-2E9C-101B-9397-08002B2CF9AE}" pid="8" name="MSIP_Label_b551cdd8-afe3-4e29-bb52-57437c393754_ContentBits">
    <vt:lpwstr>0</vt:lpwstr>
  </property>
  <property fmtid="{D5CDD505-2E9C-101B-9397-08002B2CF9AE}" pid="9" name="MSIP_Label_b551cdd8-afe3-4e29-bb52-57437c393754_Tag">
    <vt:lpwstr>10, 3, 0, 1</vt:lpwstr>
  </property>
</Properties>
</file>